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E94DF05-427B-4DEC-AB01-0CA40BE8DF58}" xr6:coauthVersionLast="47" xr6:coauthVersionMax="47" xr10:uidLastSave="{00000000-0000-0000-0000-000000000000}"/>
  <bookViews>
    <workbookView xWindow="-110" yWindow="-110" windowWidth="19420" windowHeight="10300" xr2:uid="{2EB3EDB9-198A-454C-95F5-48C3932A0C10}"/>
  </bookViews>
  <sheets>
    <sheet name="Title" sheetId="2" r:id="rId1"/>
    <sheet name="Example 1" sheetId="1" r:id="rId2"/>
    <sheet name="Coeff" sheetId="3" r:id="rId3"/>
    <sheet name="Extr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4" l="1" a="1"/>
  <c r="T4" i="4" s="1"/>
  <c r="L18" i="4"/>
  <c r="M18" i="4" s="1"/>
  <c r="K18" i="4"/>
  <c r="O12" i="4"/>
  <c r="N12" i="4"/>
  <c r="M12" i="4"/>
  <c r="L12" i="4"/>
  <c r="K12" i="4"/>
  <c r="J12" i="4"/>
  <c r="O11" i="4"/>
  <c r="N11" i="4"/>
  <c r="M11" i="4"/>
  <c r="L11" i="4"/>
  <c r="K11" i="4"/>
  <c r="J11" i="4"/>
  <c r="O10" i="4"/>
  <c r="N10" i="4"/>
  <c r="M10" i="4"/>
  <c r="L10" i="4"/>
  <c r="K10" i="4"/>
  <c r="J10" i="4"/>
  <c r="O9" i="4"/>
  <c r="N9" i="4"/>
  <c r="M9" i="4"/>
  <c r="L9" i="4"/>
  <c r="K9" i="4"/>
  <c r="O8" i="4"/>
  <c r="N8" i="4"/>
  <c r="M8" i="4"/>
  <c r="L8" i="4"/>
  <c r="K8" i="4"/>
  <c r="O7" i="4"/>
  <c r="N7" i="4"/>
  <c r="M7" i="4"/>
  <c r="L7" i="4"/>
  <c r="K7" i="4"/>
  <c r="O6" i="4"/>
  <c r="N6" i="4"/>
  <c r="M6" i="4"/>
  <c r="L6" i="4"/>
  <c r="K6" i="4"/>
  <c r="O5" i="4"/>
  <c r="K17" i="4" s="1"/>
  <c r="N5" i="4"/>
  <c r="M5" i="4"/>
  <c r="L5" i="4"/>
  <c r="K5" i="4"/>
  <c r="J5" i="4"/>
  <c r="B1" i="4"/>
  <c r="C1" i="4" s="1"/>
  <c r="K27" i="3"/>
  <c r="K28" i="3" s="1"/>
  <c r="K29" i="3" s="1"/>
  <c r="K26" i="3"/>
  <c r="N24" i="3"/>
  <c r="O24" i="3" s="1"/>
  <c r="P24" i="3" s="1"/>
  <c r="Q24" i="3" s="1"/>
  <c r="R24" i="3" s="1"/>
  <c r="S24" i="3" s="1"/>
  <c r="T24" i="3" s="1"/>
  <c r="M24" i="3"/>
  <c r="B23" i="3"/>
  <c r="B24" i="3" s="1"/>
  <c r="B25" i="3" s="1"/>
  <c r="B26" i="3" s="1"/>
  <c r="F21" i="3"/>
  <c r="G21" i="3" s="1"/>
  <c r="H21" i="3" s="1"/>
  <c r="E21" i="3"/>
  <c r="D21" i="3"/>
  <c r="K19" i="3"/>
  <c r="K20" i="3" s="1"/>
  <c r="K21" i="3" s="1"/>
  <c r="K22" i="3" s="1"/>
  <c r="B18" i="3"/>
  <c r="B19" i="3" s="1"/>
  <c r="M17" i="3"/>
  <c r="N17" i="3" s="1"/>
  <c r="O17" i="3" s="1"/>
  <c r="P17" i="3" s="1"/>
  <c r="Q17" i="3" s="1"/>
  <c r="R17" i="3" s="1"/>
  <c r="S17" i="3" s="1"/>
  <c r="T17" i="3" s="1"/>
  <c r="B17" i="3"/>
  <c r="D15" i="3"/>
  <c r="E15" i="3" s="1"/>
  <c r="F15" i="3" s="1"/>
  <c r="G15" i="3" s="1"/>
  <c r="K13" i="3"/>
  <c r="K14" i="3" s="1"/>
  <c r="K15" i="3" s="1"/>
  <c r="K12" i="3"/>
  <c r="B12" i="3"/>
  <c r="B13" i="3" s="1"/>
  <c r="M10" i="3"/>
  <c r="N10" i="3" s="1"/>
  <c r="O10" i="3" s="1"/>
  <c r="P10" i="3" s="1"/>
  <c r="Q10" i="3" s="1"/>
  <c r="R10" i="3" s="1"/>
  <c r="S10" i="3" s="1"/>
  <c r="D10" i="3"/>
  <c r="E10" i="3" s="1"/>
  <c r="F10" i="3" s="1"/>
  <c r="B8" i="3"/>
  <c r="E6" i="3"/>
  <c r="D6" i="3"/>
  <c r="K5" i="3"/>
  <c r="K6" i="3" s="1"/>
  <c r="K7" i="3" s="1"/>
  <c r="K8" i="3" s="1"/>
  <c r="M3" i="3"/>
  <c r="N3" i="3" s="1"/>
  <c r="O3" i="3" s="1"/>
  <c r="P3" i="3" s="1"/>
  <c r="Q3" i="3" s="1"/>
  <c r="R3" i="3" s="1"/>
  <c r="D3" i="3"/>
  <c r="X23" i="1" a="1"/>
  <c r="X23" i="1" s="1"/>
  <c r="Z19" i="1"/>
  <c r="Z17" i="1"/>
  <c r="Z18" i="1" s="1"/>
  <c r="Z16" i="1"/>
  <c r="I15" i="1"/>
  <c r="H15" i="1"/>
  <c r="J15" i="1" s="1"/>
  <c r="Z11" i="1"/>
  <c r="X10" i="1"/>
  <c r="X9" i="1"/>
  <c r="L9" i="1"/>
  <c r="K9" i="1"/>
  <c r="J9" i="1"/>
  <c r="I9" i="1"/>
  <c r="H9" i="1"/>
  <c r="X8" i="1"/>
  <c r="X17" i="1" s="1"/>
  <c r="L8" i="1"/>
  <c r="K8" i="1"/>
  <c r="J8" i="1"/>
  <c r="I8" i="1"/>
  <c r="H8" i="1"/>
  <c r="X7" i="1"/>
  <c r="X16" i="1" s="1"/>
  <c r="L7" i="1"/>
  <c r="K7" i="1"/>
  <c r="J7" i="1"/>
  <c r="I7" i="1"/>
  <c r="H7" i="1"/>
  <c r="L6" i="1"/>
  <c r="K6" i="1"/>
  <c r="J6" i="1"/>
  <c r="I6" i="1"/>
  <c r="H6" i="1"/>
  <c r="L5" i="1"/>
  <c r="H14" i="1" s="1"/>
  <c r="K5" i="1"/>
  <c r="J5" i="1"/>
  <c r="I5" i="1"/>
  <c r="H5" i="1"/>
  <c r="R4" i="1" s="1" a="1"/>
  <c r="R4" i="1" s="1"/>
  <c r="G5" i="1"/>
  <c r="C1" i="1"/>
  <c r="G7" i="1" s="1"/>
  <c r="B1" i="1"/>
  <c r="G6" i="1" s="1"/>
  <c r="K16" i="4" l="1"/>
  <c r="J7" i="4"/>
  <c r="D1" i="4"/>
  <c r="J6" i="4"/>
  <c r="Y12" i="1"/>
  <c r="Y20" i="1" s="1"/>
  <c r="H13" i="1"/>
  <c r="R5" i="1" a="1"/>
  <c r="R5" i="1" s="1"/>
  <c r="D1" i="1"/>
  <c r="L16" i="4" l="1"/>
  <c r="L17" i="4" s="1"/>
  <c r="M17" i="4" s="1"/>
  <c r="P16" i="4"/>
  <c r="E1" i="4"/>
  <c r="J9" i="4" s="1"/>
  <c r="J8" i="4"/>
  <c r="G8" i="1"/>
  <c r="E1" i="1"/>
  <c r="G9" i="1" s="1"/>
  <c r="Y8" i="1" a="1"/>
  <c r="Y8" i="1" s="1"/>
  <c r="Y7" i="1" a="1"/>
  <c r="Y7" i="1" s="1"/>
  <c r="Y9" i="1" a="1"/>
  <c r="Y9" i="1" s="1"/>
  <c r="AA9" i="1" s="1"/>
  <c r="Y10" i="1" a="1"/>
  <c r="Y10" i="1" s="1"/>
  <c r="AA10" i="1" s="1"/>
  <c r="M13" i="1"/>
  <c r="M16" i="4" l="1"/>
  <c r="N16" i="4" s="1"/>
  <c r="O16" i="4" s="1"/>
  <c r="P12" i="4"/>
  <c r="P11" i="4"/>
  <c r="P10" i="4"/>
  <c r="P5" i="4"/>
  <c r="P9" i="4"/>
  <c r="P7" i="4"/>
  <c r="P8" i="4"/>
  <c r="P6" i="4"/>
  <c r="Q16" i="4"/>
  <c r="R16" i="4"/>
  <c r="AA8" i="1"/>
  <c r="Y17" i="1"/>
  <c r="Y16" i="1"/>
  <c r="AA7" i="1"/>
  <c r="Y11" i="1"/>
  <c r="R3" i="1" a="1"/>
  <c r="R3" i="1" s="1"/>
  <c r="I13" i="1"/>
  <c r="Q6" i="4" l="1"/>
  <c r="R6" i="4"/>
  <c r="R7" i="4"/>
  <c r="Q7" i="4"/>
  <c r="R5" i="4"/>
  <c r="Q5" i="4"/>
  <c r="Q8" i="4"/>
  <c r="R8" i="4"/>
  <c r="R9" i="4"/>
  <c r="Q9" i="4"/>
  <c r="Q10" i="4"/>
  <c r="R10" i="4"/>
  <c r="Q11" i="4"/>
  <c r="R11" i="4"/>
  <c r="Q12" i="4"/>
  <c r="R12" i="4"/>
  <c r="Y19" i="1"/>
  <c r="Y18" i="1" s="1"/>
  <c r="AA18" i="1" s="1"/>
  <c r="AA11" i="1"/>
  <c r="I14" i="1"/>
  <c r="J13" i="1"/>
  <c r="AA16" i="1"/>
  <c r="AA17" i="1"/>
  <c r="Z12" i="1" l="1"/>
  <c r="Z20" i="1" s="1"/>
  <c r="J14" i="1"/>
  <c r="AB11" i="1"/>
  <c r="AA19" i="1"/>
  <c r="AC11" i="1" l="1"/>
  <c r="AC19" i="1" s="1"/>
  <c r="AB19" i="1"/>
  <c r="O13" i="1"/>
  <c r="AA12" i="1"/>
  <c r="M5" i="1"/>
  <c r="N13" i="1"/>
  <c r="M8" i="1"/>
  <c r="M7" i="1"/>
  <c r="M6" i="1"/>
  <c r="M9" i="1"/>
  <c r="K13" i="1"/>
  <c r="L13" i="1" s="1"/>
  <c r="N6" i="1" l="1"/>
  <c r="O6" i="1"/>
  <c r="O7" i="1"/>
  <c r="N7" i="1"/>
  <c r="N8" i="1"/>
  <c r="O8" i="1"/>
  <c r="N5" i="1"/>
  <c r="O5" i="1"/>
  <c r="AA20" i="1"/>
  <c r="AB18" i="1" s="1"/>
  <c r="AC18" i="1" s="1"/>
  <c r="AB10" i="1"/>
  <c r="AC10" i="1" s="1"/>
  <c r="AB9" i="1"/>
  <c r="AC9" i="1" s="1"/>
  <c r="AB8" i="1"/>
  <c r="AB7" i="1"/>
  <c r="N9" i="1"/>
  <c r="O9" i="1"/>
  <c r="AB16" i="1" l="1"/>
  <c r="AC7" i="1"/>
  <c r="AC16" i="1" s="1"/>
  <c r="AC8" i="1"/>
  <c r="AC17" i="1" s="1"/>
  <c r="AB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<sst xmlns="http://schemas.openxmlformats.org/spreadsheetml/2006/main" count="104" uniqueCount="51">
  <si>
    <t>ANOVA: Single Factor</t>
  </si>
  <si>
    <t>DESCRIPTION</t>
  </si>
  <si>
    <t>Alpha</t>
  </si>
  <si>
    <t>Group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</si>
  <si>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</si>
  <si>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</si>
  <si>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</si>
  <si>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</si>
  <si>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</si>
  <si>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</si>
  <si>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</si>
  <si>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</si>
  <si>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df</t>
  </si>
  <si>
    <t>MS</t>
  </si>
  <si>
    <t>F</t>
  </si>
  <si>
    <t>P value</t>
  </si>
  <si>
    <t>Linear</t>
  </si>
  <si>
    <t>Quadratic</t>
  </si>
  <si>
    <t>Cubic</t>
  </si>
  <si>
    <t>Quartic</t>
  </si>
  <si>
    <t>ANOVA</t>
  </si>
  <si>
    <t>Treatment</t>
  </si>
  <si>
    <t>Sources</t>
  </si>
  <si>
    <t>Eta-sq</t>
  </si>
  <si>
    <t>RMSSE</t>
  </si>
  <si>
    <t>Omega Sq</t>
  </si>
  <si>
    <t>Error</t>
  </si>
  <si>
    <t>Between Groups</t>
  </si>
  <si>
    <t>Within Groups</t>
  </si>
  <si>
    <t>Total</t>
  </si>
  <si>
    <t>Other</t>
  </si>
  <si>
    <t>Real Statistics Using Excel</t>
  </si>
  <si>
    <t>Updated</t>
  </si>
  <si>
    <t>Copyright © 2013 - 2022 Charles Zaiontz</t>
  </si>
  <si>
    <t>Trend Analysis</t>
  </si>
  <si>
    <t>λ</t>
  </si>
  <si>
    <t>1/6</t>
  </si>
  <si>
    <t>7/12</t>
  </si>
  <si>
    <t>7/20</t>
  </si>
  <si>
    <t>10/3</t>
  </si>
  <si>
    <t>2/3</t>
  </si>
  <si>
    <t>7/10</t>
  </si>
  <si>
    <t>5/6</t>
  </si>
  <si>
    <t>35/12</t>
  </si>
  <si>
    <t>3/20</t>
  </si>
  <si>
    <t>3/2</t>
  </si>
  <si>
    <t>5/3</t>
  </si>
  <si>
    <t>21/10</t>
  </si>
  <si>
    <t>1/2</t>
  </si>
  <si>
    <t>5/12</t>
  </si>
  <si>
    <t>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</si>
</sst>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right"/>
    </xf>
    <xf numFmtId="15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Dosage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'Example 1'!$R$3:$V$3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'Example 1'!$R$5:$V$5</c:f>
              <c:numCache>
                <c:formatCode>General</c:formatCode>
                <c:ptCount val="5"/>
                <c:pt idx="0">
                  <c:v>12.524999999999999</c:v>
                </c:pt>
                <c:pt idx="1">
                  <c:v>16.974999999999998</c:v>
                </c:pt>
                <c:pt idx="2">
                  <c:v>19.95</c:v>
                </c:pt>
                <c:pt idx="3">
                  <c:v>18.125</c:v>
                </c:pt>
                <c:pt idx="4">
                  <c:v>16.924999999999997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2F-4917-9A24-4365D293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251728"/>
        <c:axId val="1845252976"/>
      </c:scatterChart>
      <c:valAx>
        <c:axId val="184525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252976"/>
        <c:crosses val="autoZero"/>
        <c:crossBetween val="midCat"/>
      </c:valAx>
      <c:valAx>
        <c:axId val="184525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251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314325</xdr:colOff>
      <xdr:row>2</xdr:row>
      <xdr:rowOff>184150</xdr:rowOff>
    </xdr:from>
    <xdr:to>
      <xdr:col>37</xdr:col>
      <xdr:colOff>9525</xdr:colOff>
      <xdr:row>17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C4BB37-D452-4BA2-8F1B-07B27CC94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41</xdr:col>
      <xdr:colOff>0</xdr:colOff>
      <xdr:row>2</xdr:row>
      <xdr:rowOff>0</xdr:rowOff>
    </xdr:from>
    <xdr:to>
      <xdr:col>44</xdr:col>
      <xdr:colOff>330311</xdr:colOff>
      <xdr:row>3</xdr:row>
      <xdr:rowOff>82564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6203A-4A1D-48F6-BCD3-7FEDEA9CA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49050" y="368300"/>
          <a:ext cx="2159111" cy="273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4B20-FBDF-4BD9-B740-00E4ABBD2114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31</v>
      </c>
    </row>
    <row r="2" spans="1:2" x14ac:dyDescent="0.35">
      <c r="A2" t="s">
        <v>34</v>
      </c>
    </row>
    <row r="4" spans="1:2" x14ac:dyDescent="0.35">
      <c r="A4" t="s">
        <v>32</v>
      </c>
      <c r="B4" s="15">
        <v>44853</v>
      </c>
    </row>
    <row r="6" spans="1:2" x14ac:dyDescent="0.35">
      <c r="A6" s="16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11B3-BF30-43AA-86F0-1D0429AE20F7}">
  <sheetPr codeName="Sheet6"/>
  <dimension ref="A1:AC29"/>
  <sheetViews>
    <sheetView workbookViewId="0"/>
  </sheetViews>
  <sheetFormatPr defaultRowHeight="14.5" x14ac:dyDescent="0.35"/>
  <cols>
    <col min="7" max="7" width="14.08984375" customWidth="1"/>
    <col min="17" max="17" width="8.90625" customWidth="1"/>
    <col min="18" max="22" width="6.26953125" customWidth="1"/>
    <col min="23" max="23" width="2.54296875" customWidth="1"/>
    <col min="24" max="24" width="9.54296875" bestFit="1" customWidth="1"/>
    <col min="29" max="29" width="8.7265625" customWidth="1"/>
  </cols>
  <sheetData>
    <row r="1" spans="1:29" x14ac:dyDescent="0.35">
      <c r="A1" s="1">
        <v>5</v>
      </c>
      <c r="B1" s="1">
        <f>A1+5</f>
        <v>10</v>
      </c>
      <c r="C1" s="1">
        <f t="shared" ref="C1:E1" si="0">B1+5</f>
        <v>15</v>
      </c>
      <c r="D1" s="1">
        <f t="shared" si="0"/>
        <v>20</v>
      </c>
      <c r="E1" s="1">
        <f t="shared" si="0"/>
        <v>25</v>
      </c>
      <c r="G1" t="s">
        <v>0</v>
      </c>
    </row>
    <row r="2" spans="1:29" x14ac:dyDescent="0.35">
      <c r="A2" s="2">
        <v>13</v>
      </c>
      <c r="B2" s="2">
        <v>16.899999999999999</v>
      </c>
      <c r="C2" s="2">
        <v>18.7</v>
      </c>
      <c r="D2" s="2">
        <v>18.399999999999999</v>
      </c>
      <c r="E2" s="2">
        <v>18.600000000000001</v>
      </c>
    </row>
    <row r="3" spans="1:29" ht="15" thickBot="1" x14ac:dyDescent="0.4">
      <c r="A3" s="2">
        <v>13.4</v>
      </c>
      <c r="B3" s="2">
        <v>18.2</v>
      </c>
      <c r="C3" s="2">
        <v>20.8</v>
      </c>
      <c r="D3" s="2">
        <v>17.3</v>
      </c>
      <c r="E3" s="2">
        <v>15.5</v>
      </c>
      <c r="G3" t="s">
        <v>1</v>
      </c>
      <c r="L3" t="s">
        <v>2</v>
      </c>
      <c r="M3">
        <v>0.05</v>
      </c>
      <c r="R3" cm="1">
        <f t="array" ref="R3:V3">TRANSPOSE(G5:G9)</f>
        <v>5</v>
      </c>
      <c r="S3">
        <v>10</v>
      </c>
      <c r="T3">
        <v>15</v>
      </c>
      <c r="U3">
        <v>20</v>
      </c>
      <c r="V3">
        <v>25</v>
      </c>
    </row>
    <row r="4" spans="1:29" ht="15" thickTop="1" x14ac:dyDescent="0.35">
      <c r="A4" s="2">
        <v>12.4</v>
      </c>
      <c r="B4" s="2">
        <v>16</v>
      </c>
      <c r="C4" s="2">
        <v>21.1</v>
      </c>
      <c r="D4" s="2">
        <v>19.399999999999999</v>
      </c>
      <c r="E4" s="2">
        <v>17.2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Q4" t="s">
        <v>4</v>
      </c>
      <c r="R4" s="4" cm="1">
        <f t="array" ref="R4:V4">TRANSPOSE(H5:H9)</f>
        <v>4</v>
      </c>
      <c r="S4" s="5">
        <v>4</v>
      </c>
      <c r="T4" s="5">
        <v>4</v>
      </c>
      <c r="U4" s="5">
        <v>4</v>
      </c>
      <c r="V4" s="6">
        <v>4</v>
      </c>
    </row>
    <row r="5" spans="1:29" ht="15" thickBot="1" x14ac:dyDescent="0.4">
      <c r="A5" s="7">
        <v>11.3</v>
      </c>
      <c r="B5" s="7">
        <v>16.8</v>
      </c>
      <c r="C5" s="7">
        <v>19.2</v>
      </c>
      <c r="D5" s="7">
        <v>17.399999999999999</v>
      </c>
      <c r="E5" s="7">
        <v>16.399999999999999</v>
      </c>
      <c r="G5">
        <f>A1</f>
        <v>5</v>
      </c>
      <c r="H5">
        <f>COUNT(A2:A5)</f>
        <v>4</v>
      </c>
      <c r="I5" s="8">
        <f>SUM(A2:A5)</f>
        <v>50.099999999999994</v>
      </c>
      <c r="J5" s="8">
        <f>AVERAGE(A2:A5)</f>
        <v>12.524999999999999</v>
      </c>
      <c r="K5">
        <f>_xlfn.VAR.S(A2:A5)</f>
        <v>0.83583333333333287</v>
      </c>
      <c r="L5">
        <f>DEVSQ(A2:A5)</f>
        <v>2.5074999999999985</v>
      </c>
      <c r="M5">
        <f>SQRT(J14/H5)</f>
        <v>0.53634565968847625</v>
      </c>
      <c r="N5">
        <f>J5-M5*_xlfn.T.INV.2T(M3,I14)</f>
        <v>11.381806287394038</v>
      </c>
      <c r="O5">
        <f>J5+M5*_xlfn.T.INV.2T(M3,I14)</f>
        <v>13.668193712605959</v>
      </c>
      <c r="Q5" t="s">
        <v>6</v>
      </c>
      <c r="R5" s="9" cm="1">
        <f t="array" ref="R5:V5">TRANSPOSE(J5:J9)</f>
        <v>12.524999999999999</v>
      </c>
      <c r="S5" s="10">
        <v>16.974999999999998</v>
      </c>
      <c r="T5" s="10">
        <v>19.95</v>
      </c>
      <c r="U5" s="10">
        <v>18.125</v>
      </c>
      <c r="V5" s="11">
        <v>16.924999999999997</v>
      </c>
    </row>
    <row r="6" spans="1:29" ht="15" thickTop="1" x14ac:dyDescent="0.35">
      <c r="G6">
        <f>B1</f>
        <v>10</v>
      </c>
      <c r="H6">
        <f>COUNT(B2:B5)</f>
        <v>4</v>
      </c>
      <c r="I6" s="8">
        <f>SUM(B2:B5)</f>
        <v>67.899999999999991</v>
      </c>
      <c r="J6" s="8">
        <f>AVERAGE(B2:B5)</f>
        <v>16.974999999999998</v>
      </c>
      <c r="K6">
        <f>_xlfn.VAR.S(B2:B5)</f>
        <v>0.82916666666666605</v>
      </c>
      <c r="L6">
        <f>DEVSQ(B2:B5)</f>
        <v>2.487499999999998</v>
      </c>
      <c r="M6">
        <f>SQRT(J14/H6)</f>
        <v>0.53634565968847625</v>
      </c>
      <c r="N6">
        <f>J6-M6*_xlfn.T.INV.2T(M3,I14)</f>
        <v>15.831806287394038</v>
      </c>
      <c r="O6">
        <f>J6+M6*_xlfn.T.INV.2T(M3,I14)</f>
        <v>18.118193712605958</v>
      </c>
      <c r="Y6" s="3" t="s">
        <v>8</v>
      </c>
      <c r="Z6" s="3" t="s">
        <v>12</v>
      </c>
      <c r="AA6" s="3" t="s">
        <v>13</v>
      </c>
      <c r="AB6" s="3" t="s">
        <v>14</v>
      </c>
      <c r="AC6" s="3" t="s">
        <v>15</v>
      </c>
    </row>
    <row r="7" spans="1:29" x14ac:dyDescent="0.35">
      <c r="G7">
        <f>C1</f>
        <v>15</v>
      </c>
      <c r="H7">
        <f>COUNT(C2:C5)</f>
        <v>4</v>
      </c>
      <c r="I7" s="8">
        <f>SUM(C2:C5)</f>
        <v>79.8</v>
      </c>
      <c r="J7" s="8">
        <f>AVERAGE(C2:C5)</f>
        <v>19.95</v>
      </c>
      <c r="K7">
        <f>_xlfn.VAR.S(C2:C5)</f>
        <v>1.3900000000000023</v>
      </c>
      <c r="L7">
        <f>DEVSQ(C2:C5)</f>
        <v>4.170000000000007</v>
      </c>
      <c r="M7">
        <f>SQRT(J14/H7)</f>
        <v>0.53634565968847625</v>
      </c>
      <c r="N7">
        <f>J7-M7*_xlfn.T.INV.2T(M3,I14)</f>
        <v>18.806806287394039</v>
      </c>
      <c r="O7">
        <f>J7+M7*_xlfn.T.INV.2T(M3,I14)</f>
        <v>21.093193712605959</v>
      </c>
      <c r="Q7" t="s">
        <v>16</v>
      </c>
      <c r="R7" s="4">
        <v>-2</v>
      </c>
      <c r="S7" s="5">
        <v>-1</v>
      </c>
      <c r="T7" s="5">
        <v>0</v>
      </c>
      <c r="U7" s="5">
        <v>1</v>
      </c>
      <c r="V7" s="6">
        <v>2</v>
      </c>
      <c r="X7" t="str">
        <f>Q7</f>
        <v>Linear</v>
      </c>
      <c r="Y7" cm="1">
        <f t="array" ref="Y7">SUMPRODUCT(R7:V7,_xlfn.ANCHORARRAY(R$5))^2/SUM(R7:V7^2/_xlfn.ANCHORARRAY(R$4))</f>
        <v>39.60100000000002</v>
      </c>
      <c r="Z7">
        <v>1</v>
      </c>
      <c r="AA7">
        <f>Y7/Z7</f>
        <v>39.60100000000002</v>
      </c>
      <c r="AB7">
        <f>AA7/AA$12</f>
        <v>34.415701042873707</v>
      </c>
      <c r="AC7">
        <f>_xlfn.F.DIST.RT(AB7,Z7,Z$12)</f>
        <v>3.0998938794060953E-5</v>
      </c>
    </row>
    <row r="8" spans="1:29" x14ac:dyDescent="0.35">
      <c r="G8">
        <f>D1</f>
        <v>20</v>
      </c>
      <c r="H8">
        <f>COUNT(D2:D5)</f>
        <v>4</v>
      </c>
      <c r="I8" s="8">
        <f>SUM(D2:D5)</f>
        <v>72.5</v>
      </c>
      <c r="J8" s="8">
        <f>AVERAGE(D2:D5)</f>
        <v>18.125</v>
      </c>
      <c r="K8">
        <f>_xlfn.VAR.S(D2:D5)</f>
        <v>0.96916666666666551</v>
      </c>
      <c r="L8">
        <f>DEVSQ(D2:D5)</f>
        <v>2.9074999999999966</v>
      </c>
      <c r="M8">
        <f>SQRT(J14/H8)</f>
        <v>0.53634565968847625</v>
      </c>
      <c r="N8">
        <f>J8-M8*_xlfn.T.INV.2T(M3,I14)</f>
        <v>16.98180628739404</v>
      </c>
      <c r="O8">
        <f>J8+M8*_xlfn.T.INV.2T(M3,I14)</f>
        <v>19.26819371260596</v>
      </c>
      <c r="Q8" t="s">
        <v>17</v>
      </c>
      <c r="R8" s="12">
        <v>2</v>
      </c>
      <c r="S8">
        <v>-1</v>
      </c>
      <c r="T8">
        <v>-2</v>
      </c>
      <c r="U8">
        <v>-1</v>
      </c>
      <c r="V8" s="13">
        <v>2</v>
      </c>
      <c r="X8" t="str">
        <f t="shared" ref="X8:X10" si="1">Q8</f>
        <v>Quadratic</v>
      </c>
      <c r="Y8" cm="1">
        <f t="array" ref="Y8">SUMPRODUCT(R8:V8,_xlfn.ANCHORARRAY(R$5))^2/SUM(R8:V8^2/_xlfn.ANCHORARRAY(R$4))</f>
        <v>74.060000000000073</v>
      </c>
      <c r="Z8">
        <v>1</v>
      </c>
      <c r="AA8">
        <f t="shared" ref="AA8:AA10" si="2">Y8/Z8</f>
        <v>74.060000000000073</v>
      </c>
      <c r="AB8">
        <f t="shared" ref="AB8:AB10" si="3">AA8/AA$12</f>
        <v>64.362688296639675</v>
      </c>
      <c r="AC8">
        <f t="shared" ref="AC8:AC10" si="4">_xlfn.F.DIST.RT(AB8,Z8,Z$12)</f>
        <v>8.3162949830666941E-7</v>
      </c>
    </row>
    <row r="9" spans="1:29" x14ac:dyDescent="0.35">
      <c r="G9">
        <f>E1</f>
        <v>25</v>
      </c>
      <c r="H9">
        <f>COUNT(E2:E5)</f>
        <v>4</v>
      </c>
      <c r="I9" s="8">
        <f>SUM(E2:E5)</f>
        <v>67.699999999999989</v>
      </c>
      <c r="J9" s="8">
        <f>AVERAGE(E2:E5)</f>
        <v>16.924999999999997</v>
      </c>
      <c r="K9">
        <f>_xlfn.VAR.S(E2:E5)</f>
        <v>1.7291666666666687</v>
      </c>
      <c r="L9">
        <f>DEVSQ(E2:E5)</f>
        <v>5.1875000000000062</v>
      </c>
      <c r="M9">
        <f>SQRT(J14/H9)</f>
        <v>0.53634565968847625</v>
      </c>
      <c r="N9">
        <f>J9-M9*_xlfn.T.INV.2T(M3,I14)</f>
        <v>15.781806287394037</v>
      </c>
      <c r="O9">
        <f>J9+M9*_xlfn.T.INV.2T(M3,I14)</f>
        <v>18.068193712605957</v>
      </c>
      <c r="Q9" t="s">
        <v>18</v>
      </c>
      <c r="R9" s="12">
        <v>-1</v>
      </c>
      <c r="S9">
        <v>2</v>
      </c>
      <c r="T9">
        <v>0</v>
      </c>
      <c r="U9">
        <v>-2</v>
      </c>
      <c r="V9" s="13">
        <v>1</v>
      </c>
      <c r="X9" t="str">
        <f t="shared" si="1"/>
        <v>Cubic</v>
      </c>
      <c r="Y9" cm="1">
        <f t="array" ref="Y9">SUMPRODUCT(R9:V9,_xlfn.ANCHORARRAY(R$5))^2/SUM(R9:V9^2/_xlfn.ANCHORARRAY(R$4))</f>
        <v>1.7639999999999905</v>
      </c>
      <c r="Z9">
        <v>1</v>
      </c>
      <c r="AA9">
        <f t="shared" si="2"/>
        <v>1.7639999999999905</v>
      </c>
      <c r="AB9">
        <f t="shared" si="3"/>
        <v>1.5330243337195741</v>
      </c>
      <c r="AC9">
        <f t="shared" si="4"/>
        <v>0.23468817761522445</v>
      </c>
    </row>
    <row r="10" spans="1:29" x14ac:dyDescent="0.35">
      <c r="G10" s="5"/>
      <c r="H10" s="5"/>
      <c r="I10" s="5"/>
      <c r="J10" s="5"/>
      <c r="K10" s="5"/>
      <c r="L10" s="5"/>
      <c r="M10" s="5"/>
      <c r="N10" s="5"/>
      <c r="O10" s="5"/>
      <c r="Q10" t="s">
        <v>19</v>
      </c>
      <c r="R10" s="9">
        <v>1</v>
      </c>
      <c r="S10" s="10">
        <v>-4</v>
      </c>
      <c r="T10" s="10">
        <v>6</v>
      </c>
      <c r="U10" s="10">
        <v>-4</v>
      </c>
      <c r="V10" s="11">
        <v>1</v>
      </c>
      <c r="X10" t="str">
        <f t="shared" si="1"/>
        <v>Quartic</v>
      </c>
      <c r="Y10" s="10" cm="1">
        <f t="array" ref="Y10">SUMPRODUCT(R10:V10,_xlfn.ANCHORARRAY(R$5))^2/SUM(R10:V10^2/_xlfn.ANCHORARRAY(R$4))</f>
        <v>4.3749999999999858</v>
      </c>
      <c r="Z10" s="10">
        <v>1</v>
      </c>
      <c r="AA10" s="10">
        <f t="shared" si="2"/>
        <v>4.3749999999999858</v>
      </c>
      <c r="AB10" s="10">
        <f t="shared" si="3"/>
        <v>3.8021436848203809</v>
      </c>
      <c r="AC10" s="10">
        <f t="shared" si="4"/>
        <v>7.0132693233850074E-2</v>
      </c>
    </row>
    <row r="11" spans="1:29" ht="15" thickBot="1" x14ac:dyDescent="0.4">
      <c r="G11" t="s">
        <v>20</v>
      </c>
      <c r="X11" t="s">
        <v>21</v>
      </c>
      <c r="Y11">
        <f>SUM(Y7:Y10)</f>
        <v>119.80000000000007</v>
      </c>
      <c r="Z11">
        <f>SUM(Z7:Z10)</f>
        <v>4</v>
      </c>
      <c r="AA11">
        <f>Y11/Z11</f>
        <v>29.950000000000017</v>
      </c>
      <c r="AB11">
        <f>AA11/J$14</f>
        <v>26.028389339513335</v>
      </c>
      <c r="AC11">
        <f>_xlfn.F.DIST.RT(AB11,Z11,Z12)</f>
        <v>1.3466043671511107E-6</v>
      </c>
    </row>
    <row r="12" spans="1:29" ht="15" thickTop="1" x14ac:dyDescent="0.35">
      <c r="G12" s="3" t="s">
        <v>22</v>
      </c>
      <c r="H12" s="3" t="s">
        <v>8</v>
      </c>
      <c r="I12" s="3" t="s">
        <v>12</v>
      </c>
      <c r="J12" s="3" t="s">
        <v>13</v>
      </c>
      <c r="K12" s="3" t="s">
        <v>14</v>
      </c>
      <c r="L12" s="3" t="s">
        <v>15</v>
      </c>
      <c r="M12" s="3" t="s">
        <v>23</v>
      </c>
      <c r="N12" s="3" t="s">
        <v>24</v>
      </c>
      <c r="O12" s="3" t="s">
        <v>25</v>
      </c>
      <c r="X12" t="s">
        <v>26</v>
      </c>
      <c r="Y12" s="10">
        <f>H14</f>
        <v>17.260000000000005</v>
      </c>
      <c r="Z12" s="10">
        <f>I14</f>
        <v>15</v>
      </c>
      <c r="AA12" s="10">
        <f>J14</f>
        <v>1.1506666666666669</v>
      </c>
      <c r="AB12" s="10"/>
      <c r="AC12" s="10"/>
    </row>
    <row r="13" spans="1:29" x14ac:dyDescent="0.35">
      <c r="G13" t="s">
        <v>27</v>
      </c>
      <c r="H13">
        <f>H15-H14</f>
        <v>119.79999999999997</v>
      </c>
      <c r="I13">
        <f>COUNTA(G5:G9)-1</f>
        <v>4</v>
      </c>
      <c r="J13">
        <f>H13/I13</f>
        <v>29.949999999999992</v>
      </c>
      <c r="K13">
        <f>J13/J14</f>
        <v>26.028389339513314</v>
      </c>
      <c r="L13">
        <f>_xlfn.F.DIST.RT(K13,I13,I14)</f>
        <v>1.3466043671511153E-6</v>
      </c>
      <c r="M13">
        <f>H13/H15</f>
        <v>0.87406975047424484</v>
      </c>
      <c r="N13">
        <f>SQRT(DEVSQ(J5:J9)/(J14*I13))</f>
        <v>2.5509012789361982</v>
      </c>
      <c r="O13">
        <f>(H15-I15*J14)/(H15+J14)</f>
        <v>0.83349090277643789</v>
      </c>
    </row>
    <row r="14" spans="1:29" ht="15" thickBot="1" x14ac:dyDescent="0.4">
      <c r="G14" t="s">
        <v>28</v>
      </c>
      <c r="H14">
        <f>SUM(L5:L9)</f>
        <v>17.260000000000005</v>
      </c>
      <c r="I14">
        <f>I15-I13</f>
        <v>15</v>
      </c>
      <c r="J14">
        <f>H14/I14</f>
        <v>1.1506666666666669</v>
      </c>
    </row>
    <row r="15" spans="1:29" ht="15" thickTop="1" x14ac:dyDescent="0.35">
      <c r="G15" s="10" t="s">
        <v>29</v>
      </c>
      <c r="H15" s="10">
        <f>DEVSQ(A2:E5)</f>
        <v>137.05999999999997</v>
      </c>
      <c r="I15" s="10">
        <f>COUNT(A2:E5)-1</f>
        <v>19</v>
      </c>
      <c r="J15" s="10">
        <f>H15/I15</f>
        <v>7.2136842105263144</v>
      </c>
      <c r="K15" s="10"/>
      <c r="L15" s="10"/>
      <c r="M15" s="10"/>
      <c r="N15" s="10"/>
      <c r="O15" s="10"/>
      <c r="Y15" s="3" t="s">
        <v>8</v>
      </c>
      <c r="Z15" s="3" t="s">
        <v>12</v>
      </c>
      <c r="AA15" s="3" t="s">
        <v>13</v>
      </c>
      <c r="AB15" s="3" t="s">
        <v>14</v>
      </c>
      <c r="AC15" s="3" t="s">
        <v>15</v>
      </c>
    </row>
    <row r="16" spans="1:29" x14ac:dyDescent="0.35">
      <c r="X16" t="str">
        <f>X7</f>
        <v>Linear</v>
      </c>
      <c r="Y16">
        <f t="shared" ref="Y16:AC17" si="5">Y7</f>
        <v>39.60100000000002</v>
      </c>
      <c r="Z16">
        <f t="shared" si="5"/>
        <v>1</v>
      </c>
      <c r="AA16">
        <f t="shared" si="5"/>
        <v>39.60100000000002</v>
      </c>
      <c r="AB16">
        <f t="shared" si="5"/>
        <v>34.415701042873707</v>
      </c>
      <c r="AC16">
        <f t="shared" si="5"/>
        <v>3.0998938794060953E-5</v>
      </c>
    </row>
    <row r="17" spans="24:29" x14ac:dyDescent="0.35">
      <c r="X17" t="str">
        <f>X8</f>
        <v>Quadratic</v>
      </c>
      <c r="Y17">
        <f t="shared" si="5"/>
        <v>74.060000000000073</v>
      </c>
      <c r="Z17">
        <f t="shared" si="5"/>
        <v>1</v>
      </c>
      <c r="AA17">
        <f t="shared" si="5"/>
        <v>74.060000000000073</v>
      </c>
      <c r="AB17">
        <f t="shared" si="5"/>
        <v>64.362688296639675</v>
      </c>
      <c r="AC17">
        <f t="shared" si="5"/>
        <v>8.3162949830666941E-7</v>
      </c>
    </row>
    <row r="18" spans="24:29" x14ac:dyDescent="0.35">
      <c r="X18" t="s">
        <v>30</v>
      </c>
      <c r="Y18">
        <f>Y19-Y16-Y17</f>
        <v>6.1389999999999674</v>
      </c>
      <c r="Z18">
        <f>Z19-Z16-Z17</f>
        <v>2</v>
      </c>
      <c r="AA18">
        <f>Y18/Z18</f>
        <v>3.0694999999999837</v>
      </c>
      <c r="AB18">
        <f>AA18/AA$20</f>
        <v>2.6675840092699734</v>
      </c>
      <c r="AC18">
        <f>_xlfn.F.DIST.RT(AB18,Z18,Z$20)</f>
        <v>0.10205310074275226</v>
      </c>
    </row>
    <row r="19" spans="24:29" x14ac:dyDescent="0.35">
      <c r="X19" t="s">
        <v>21</v>
      </c>
      <c r="Y19">
        <f>Y11</f>
        <v>119.80000000000007</v>
      </c>
      <c r="Z19">
        <f>Z11</f>
        <v>4</v>
      </c>
      <c r="AA19">
        <f>AA11</f>
        <v>29.950000000000017</v>
      </c>
      <c r="AB19">
        <f>AB11</f>
        <v>26.028389339513335</v>
      </c>
      <c r="AC19">
        <f>AC11</f>
        <v>1.3466043671511107E-6</v>
      </c>
    </row>
    <row r="20" spans="24:29" x14ac:dyDescent="0.35">
      <c r="X20" t="s">
        <v>26</v>
      </c>
      <c r="Y20" s="10">
        <f>Y12</f>
        <v>17.260000000000005</v>
      </c>
      <c r="Z20" s="10">
        <f>Z12</f>
        <v>15</v>
      </c>
      <c r="AA20" s="10">
        <f>AA12</f>
        <v>1.1506666666666669</v>
      </c>
      <c r="AB20" s="10"/>
      <c r="AC20" s="10"/>
    </row>
    <row r="23" spans="24:29" x14ac:dyDescent="0.35">
      <c r="X23" t="e" cm="1">
        <f t="array" aca="1" ref="X23" ca="1">TREND_ANOVA(J5:J9,H5:H9,H14,I14,H13,TRUE)</f>
        <v>#NAME?</v>
      </c>
      <c r="Y23" s="14"/>
      <c r="Z23" s="14"/>
      <c r="AA23" s="14"/>
      <c r="AB23" s="14"/>
      <c r="AC23" s="14"/>
    </row>
    <row r="29" spans="24:29" x14ac:dyDescent="0.35">
      <c r="Y29" s="10"/>
      <c r="Z29" s="10"/>
      <c r="AA29" s="10"/>
      <c r="AB29" s="10"/>
      <c r="AC29" s="1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6B6E-B304-4E91-A5CB-CBA4E84E71DB}">
  <sheetPr codeName="Sheet2"/>
  <dimension ref="B3:V34"/>
  <sheetViews>
    <sheetView workbookViewId="0"/>
  </sheetViews>
  <sheetFormatPr defaultRowHeight="14.5" x14ac:dyDescent="0.35"/>
  <cols>
    <col min="1" max="1" width="8.7265625" style="17"/>
    <col min="2" max="2" width="4.6328125" style="17" customWidth="1"/>
    <col min="3" max="9" width="5.6328125" style="17" customWidth="1"/>
    <col min="10" max="11" width="4.6328125" style="17" customWidth="1"/>
    <col min="12" max="22" width="5.6328125" style="17" customWidth="1"/>
    <col min="23" max="16384" width="8.7265625" style="17"/>
  </cols>
  <sheetData>
    <row r="3" spans="2:20" x14ac:dyDescent="0.35">
      <c r="C3" s="17">
        <v>1</v>
      </c>
      <c r="D3" s="17">
        <f>C3+1</f>
        <v>2</v>
      </c>
      <c r="E3" s="18" t="s">
        <v>35</v>
      </c>
      <c r="L3" s="17">
        <v>1</v>
      </c>
      <c r="M3" s="17">
        <f t="shared" ref="M3:R3" si="0">L3+1</f>
        <v>2</v>
      </c>
      <c r="N3" s="17">
        <f t="shared" si="0"/>
        <v>3</v>
      </c>
      <c r="O3" s="17">
        <f t="shared" si="0"/>
        <v>4</v>
      </c>
      <c r="P3" s="17">
        <f t="shared" si="0"/>
        <v>5</v>
      </c>
      <c r="Q3" s="17">
        <f t="shared" si="0"/>
        <v>6</v>
      </c>
      <c r="R3" s="17">
        <f t="shared" si="0"/>
        <v>7</v>
      </c>
      <c r="S3" s="18" t="s">
        <v>35</v>
      </c>
    </row>
    <row r="4" spans="2:20" x14ac:dyDescent="0.35">
      <c r="B4" s="17">
        <v>1</v>
      </c>
      <c r="C4" s="19">
        <v>-1</v>
      </c>
      <c r="D4" s="20">
        <v>1</v>
      </c>
      <c r="E4" s="17">
        <v>1</v>
      </c>
      <c r="K4" s="17">
        <v>1</v>
      </c>
      <c r="L4" s="21">
        <v>-3</v>
      </c>
      <c r="M4" s="22">
        <v>-2</v>
      </c>
      <c r="N4" s="22">
        <v>-1</v>
      </c>
      <c r="O4" s="22">
        <v>0</v>
      </c>
      <c r="P4" s="22">
        <v>1</v>
      </c>
      <c r="Q4" s="22">
        <v>2</v>
      </c>
      <c r="R4" s="23">
        <v>3</v>
      </c>
      <c r="S4" s="17">
        <v>1</v>
      </c>
    </row>
    <row r="5" spans="2:20" x14ac:dyDescent="0.35">
      <c r="K5" s="17">
        <f>K4+1</f>
        <v>2</v>
      </c>
      <c r="L5" s="24">
        <v>5</v>
      </c>
      <c r="M5" s="17">
        <v>0</v>
      </c>
      <c r="N5" s="17">
        <v>-3</v>
      </c>
      <c r="O5" s="17">
        <v>-4</v>
      </c>
      <c r="P5" s="17">
        <v>-3</v>
      </c>
      <c r="Q5" s="17">
        <v>0</v>
      </c>
      <c r="R5" s="25">
        <v>5</v>
      </c>
      <c r="S5" s="17">
        <v>1</v>
      </c>
    </row>
    <row r="6" spans="2:20" x14ac:dyDescent="0.35">
      <c r="C6" s="17">
        <v>1</v>
      </c>
      <c r="D6" s="17">
        <f>C6+1</f>
        <v>2</v>
      </c>
      <c r="E6" s="17">
        <f>D6+1</f>
        <v>3</v>
      </c>
      <c r="F6" s="18" t="s">
        <v>35</v>
      </c>
      <c r="K6" s="17">
        <f>K5+1</f>
        <v>3</v>
      </c>
      <c r="L6" s="24">
        <v>-1</v>
      </c>
      <c r="M6" s="17">
        <v>1</v>
      </c>
      <c r="N6" s="17">
        <v>1</v>
      </c>
      <c r="O6" s="17">
        <v>0</v>
      </c>
      <c r="P6" s="17">
        <v>-1</v>
      </c>
      <c r="Q6" s="17">
        <v>-1</v>
      </c>
      <c r="R6" s="25">
        <v>1</v>
      </c>
      <c r="S6" s="26" t="s">
        <v>36</v>
      </c>
    </row>
    <row r="7" spans="2:20" x14ac:dyDescent="0.35">
      <c r="B7" s="17">
        <v>1</v>
      </c>
      <c r="C7" s="21">
        <v>-1</v>
      </c>
      <c r="D7" s="22">
        <v>0</v>
      </c>
      <c r="E7" s="23">
        <v>1</v>
      </c>
      <c r="F7" s="17">
        <v>1</v>
      </c>
      <c r="K7" s="17">
        <f>K6+1</f>
        <v>4</v>
      </c>
      <c r="L7" s="24">
        <v>3</v>
      </c>
      <c r="M7" s="17">
        <v>-7</v>
      </c>
      <c r="N7" s="17">
        <v>1</v>
      </c>
      <c r="O7" s="17">
        <v>6</v>
      </c>
      <c r="P7" s="17">
        <v>1</v>
      </c>
      <c r="Q7" s="17">
        <v>-7</v>
      </c>
      <c r="R7" s="25">
        <v>3</v>
      </c>
      <c r="S7" s="26" t="s">
        <v>37</v>
      </c>
    </row>
    <row r="8" spans="2:20" x14ac:dyDescent="0.35">
      <c r="B8" s="17">
        <f>B7+1</f>
        <v>2</v>
      </c>
      <c r="C8" s="27">
        <v>1</v>
      </c>
      <c r="D8" s="28">
        <v>-2</v>
      </c>
      <c r="E8" s="29">
        <v>1</v>
      </c>
      <c r="F8" s="17">
        <v>3</v>
      </c>
      <c r="K8" s="17">
        <f>K7+1</f>
        <v>5</v>
      </c>
      <c r="L8" s="27">
        <v>-1</v>
      </c>
      <c r="M8" s="28">
        <v>4</v>
      </c>
      <c r="N8" s="28">
        <v>-5</v>
      </c>
      <c r="O8" s="28">
        <v>0</v>
      </c>
      <c r="P8" s="28">
        <v>5</v>
      </c>
      <c r="Q8" s="28">
        <v>-4</v>
      </c>
      <c r="R8" s="29">
        <v>1</v>
      </c>
      <c r="S8" s="26" t="s">
        <v>38</v>
      </c>
    </row>
    <row r="10" spans="2:20" x14ac:dyDescent="0.35">
      <c r="C10" s="17">
        <v>1</v>
      </c>
      <c r="D10" s="17">
        <f>C10+1</f>
        <v>2</v>
      </c>
      <c r="E10" s="17">
        <f>D10+1</f>
        <v>3</v>
      </c>
      <c r="F10" s="17">
        <f>E10+1</f>
        <v>4</v>
      </c>
      <c r="G10" s="18" t="s">
        <v>35</v>
      </c>
      <c r="L10" s="17">
        <v>1</v>
      </c>
      <c r="M10" s="17">
        <f t="shared" ref="M10:S10" si="1">L10+1</f>
        <v>2</v>
      </c>
      <c r="N10" s="17">
        <f t="shared" si="1"/>
        <v>3</v>
      </c>
      <c r="O10" s="17">
        <f t="shared" si="1"/>
        <v>4</v>
      </c>
      <c r="P10" s="17">
        <f t="shared" si="1"/>
        <v>5</v>
      </c>
      <c r="Q10" s="17">
        <f t="shared" si="1"/>
        <v>6</v>
      </c>
      <c r="R10" s="17">
        <f t="shared" si="1"/>
        <v>7</v>
      </c>
      <c r="S10" s="17">
        <f t="shared" si="1"/>
        <v>8</v>
      </c>
      <c r="T10" s="18" t="s">
        <v>35</v>
      </c>
    </row>
    <row r="11" spans="2:20" x14ac:dyDescent="0.35">
      <c r="B11" s="17">
        <v>1</v>
      </c>
      <c r="C11" s="21">
        <v>-3</v>
      </c>
      <c r="D11" s="22">
        <v>-1</v>
      </c>
      <c r="E11" s="22">
        <v>1</v>
      </c>
      <c r="F11" s="23">
        <v>3</v>
      </c>
      <c r="G11" s="17">
        <v>2</v>
      </c>
      <c r="K11" s="17">
        <v>1</v>
      </c>
      <c r="L11" s="21">
        <v>-7</v>
      </c>
      <c r="M11" s="22">
        <v>-5</v>
      </c>
      <c r="N11" s="22">
        <v>-3</v>
      </c>
      <c r="O11" s="22">
        <v>-1</v>
      </c>
      <c r="P11" s="22">
        <v>1</v>
      </c>
      <c r="Q11" s="22">
        <v>3</v>
      </c>
      <c r="R11" s="22">
        <v>5</v>
      </c>
      <c r="S11" s="23">
        <v>7</v>
      </c>
      <c r="T11" s="17">
        <v>2</v>
      </c>
    </row>
    <row r="12" spans="2:20" x14ac:dyDescent="0.35">
      <c r="B12" s="17">
        <f>B11+1</f>
        <v>2</v>
      </c>
      <c r="C12" s="24">
        <v>1</v>
      </c>
      <c r="D12" s="17">
        <v>-1</v>
      </c>
      <c r="E12" s="17">
        <v>-1</v>
      </c>
      <c r="F12" s="25">
        <v>1</v>
      </c>
      <c r="G12" s="17">
        <v>1</v>
      </c>
      <c r="K12" s="17">
        <f>K11+1</f>
        <v>2</v>
      </c>
      <c r="L12" s="24">
        <v>7</v>
      </c>
      <c r="M12" s="17">
        <v>1</v>
      </c>
      <c r="N12" s="17">
        <v>-3</v>
      </c>
      <c r="O12" s="17">
        <v>-5</v>
      </c>
      <c r="P12" s="17">
        <v>-5</v>
      </c>
      <c r="Q12" s="17">
        <v>-3</v>
      </c>
      <c r="R12" s="17">
        <v>1</v>
      </c>
      <c r="S12" s="25">
        <v>7</v>
      </c>
      <c r="T12" s="17">
        <v>1</v>
      </c>
    </row>
    <row r="13" spans="2:20" x14ac:dyDescent="0.35">
      <c r="B13" s="17">
        <f>B12+1</f>
        <v>3</v>
      </c>
      <c r="C13" s="27">
        <v>-1</v>
      </c>
      <c r="D13" s="28">
        <v>3</v>
      </c>
      <c r="E13" s="28">
        <v>-3</v>
      </c>
      <c r="F13" s="29">
        <v>1</v>
      </c>
      <c r="G13" s="26" t="s">
        <v>39</v>
      </c>
      <c r="K13" s="17">
        <f>K12+1</f>
        <v>3</v>
      </c>
      <c r="L13" s="24">
        <v>-7</v>
      </c>
      <c r="M13" s="17">
        <v>5</v>
      </c>
      <c r="N13" s="17">
        <v>7</v>
      </c>
      <c r="O13" s="17">
        <v>3</v>
      </c>
      <c r="P13" s="17">
        <v>-3</v>
      </c>
      <c r="Q13" s="17">
        <v>-7</v>
      </c>
      <c r="R13" s="17">
        <v>-5</v>
      </c>
      <c r="S13" s="25">
        <v>7</v>
      </c>
      <c r="T13" s="26" t="s">
        <v>40</v>
      </c>
    </row>
    <row r="14" spans="2:20" x14ac:dyDescent="0.35">
      <c r="K14" s="17">
        <f>K13+1</f>
        <v>4</v>
      </c>
      <c r="L14" s="24">
        <v>7</v>
      </c>
      <c r="M14" s="17">
        <v>-13</v>
      </c>
      <c r="N14" s="17">
        <v>-3</v>
      </c>
      <c r="O14" s="17">
        <v>9</v>
      </c>
      <c r="P14" s="17">
        <v>9</v>
      </c>
      <c r="Q14" s="17">
        <v>-3</v>
      </c>
      <c r="R14" s="17">
        <v>-13</v>
      </c>
      <c r="S14" s="25">
        <v>7</v>
      </c>
      <c r="T14" s="26" t="s">
        <v>37</v>
      </c>
    </row>
    <row r="15" spans="2:20" x14ac:dyDescent="0.35">
      <c r="C15" s="17">
        <v>1</v>
      </c>
      <c r="D15" s="17">
        <f>C15+1</f>
        <v>2</v>
      </c>
      <c r="E15" s="17">
        <f>D15+1</f>
        <v>3</v>
      </c>
      <c r="F15" s="17">
        <f>E15+1</f>
        <v>4</v>
      </c>
      <c r="G15" s="17">
        <f>F15+1</f>
        <v>5</v>
      </c>
      <c r="H15" s="18" t="s">
        <v>35</v>
      </c>
      <c r="K15" s="17">
        <f>K14+1</f>
        <v>5</v>
      </c>
      <c r="L15" s="27">
        <v>-7</v>
      </c>
      <c r="M15" s="28">
        <v>23</v>
      </c>
      <c r="N15" s="28">
        <v>-17</v>
      </c>
      <c r="O15" s="28">
        <v>-15</v>
      </c>
      <c r="P15" s="28">
        <v>15</v>
      </c>
      <c r="Q15" s="28">
        <v>17</v>
      </c>
      <c r="R15" s="28">
        <v>-23</v>
      </c>
      <c r="S15" s="29">
        <v>7</v>
      </c>
      <c r="T15" s="26" t="s">
        <v>41</v>
      </c>
    </row>
    <row r="16" spans="2:20" x14ac:dyDescent="0.35">
      <c r="B16" s="17">
        <v>1</v>
      </c>
      <c r="C16" s="21">
        <v>-2</v>
      </c>
      <c r="D16" s="22">
        <v>-1</v>
      </c>
      <c r="E16" s="22">
        <v>0</v>
      </c>
      <c r="F16" s="22">
        <v>1</v>
      </c>
      <c r="G16" s="23">
        <v>2</v>
      </c>
      <c r="H16" s="17">
        <v>1</v>
      </c>
    </row>
    <row r="17" spans="2:22" x14ac:dyDescent="0.35">
      <c r="B17" s="17">
        <f>B16+1</f>
        <v>2</v>
      </c>
      <c r="C17" s="24">
        <v>2</v>
      </c>
      <c r="D17" s="17">
        <v>-1</v>
      </c>
      <c r="E17" s="17">
        <v>-2</v>
      </c>
      <c r="F17" s="17">
        <v>-1</v>
      </c>
      <c r="G17" s="25">
        <v>2</v>
      </c>
      <c r="H17" s="17">
        <v>1</v>
      </c>
      <c r="L17" s="17">
        <v>1</v>
      </c>
      <c r="M17" s="17">
        <f t="shared" ref="M17:T17" si="2">L17+1</f>
        <v>2</v>
      </c>
      <c r="N17" s="17">
        <f t="shared" si="2"/>
        <v>3</v>
      </c>
      <c r="O17" s="17">
        <f t="shared" si="2"/>
        <v>4</v>
      </c>
      <c r="P17" s="17">
        <f t="shared" si="2"/>
        <v>5</v>
      </c>
      <c r="Q17" s="17">
        <f t="shared" si="2"/>
        <v>6</v>
      </c>
      <c r="R17" s="17">
        <f t="shared" si="2"/>
        <v>7</v>
      </c>
      <c r="S17" s="17">
        <f t="shared" si="2"/>
        <v>8</v>
      </c>
      <c r="T17" s="17">
        <f t="shared" si="2"/>
        <v>9</v>
      </c>
      <c r="U17" s="18" t="s">
        <v>35</v>
      </c>
    </row>
    <row r="18" spans="2:22" x14ac:dyDescent="0.35">
      <c r="B18" s="17">
        <f>B17+1</f>
        <v>3</v>
      </c>
      <c r="C18" s="24">
        <v>-1</v>
      </c>
      <c r="D18" s="17">
        <v>2</v>
      </c>
      <c r="E18" s="17">
        <v>0</v>
      </c>
      <c r="F18" s="17">
        <v>-2</v>
      </c>
      <c r="G18" s="25">
        <v>1</v>
      </c>
      <c r="H18" s="26" t="s">
        <v>42</v>
      </c>
      <c r="K18" s="17">
        <v>1</v>
      </c>
      <c r="L18" s="21">
        <v>-4</v>
      </c>
      <c r="M18" s="22">
        <v>-3</v>
      </c>
      <c r="N18" s="22">
        <v>-2</v>
      </c>
      <c r="O18" s="22">
        <v>-1</v>
      </c>
      <c r="P18" s="22">
        <v>0</v>
      </c>
      <c r="Q18" s="22">
        <v>1</v>
      </c>
      <c r="R18" s="22">
        <v>2</v>
      </c>
      <c r="S18" s="22">
        <v>3</v>
      </c>
      <c r="T18" s="23">
        <v>4</v>
      </c>
      <c r="U18" s="17">
        <v>1</v>
      </c>
    </row>
    <row r="19" spans="2:22" x14ac:dyDescent="0.35">
      <c r="B19" s="17">
        <f>B18+1</f>
        <v>4</v>
      </c>
      <c r="C19" s="27">
        <v>1</v>
      </c>
      <c r="D19" s="28">
        <v>-4</v>
      </c>
      <c r="E19" s="28">
        <v>6</v>
      </c>
      <c r="F19" s="28">
        <v>-4</v>
      </c>
      <c r="G19" s="29">
        <v>1</v>
      </c>
      <c r="H19" s="26" t="s">
        <v>43</v>
      </c>
      <c r="K19" s="17">
        <f>K18+1</f>
        <v>2</v>
      </c>
      <c r="L19" s="24">
        <v>28</v>
      </c>
      <c r="M19" s="17">
        <v>7</v>
      </c>
      <c r="N19" s="17">
        <v>-8</v>
      </c>
      <c r="O19" s="17">
        <v>-17</v>
      </c>
      <c r="P19" s="17">
        <v>-20</v>
      </c>
      <c r="Q19" s="17">
        <v>-17</v>
      </c>
      <c r="R19" s="17">
        <v>-8</v>
      </c>
      <c r="S19" s="17">
        <v>7</v>
      </c>
      <c r="T19" s="25">
        <v>28</v>
      </c>
      <c r="U19" s="17">
        <v>3</v>
      </c>
    </row>
    <row r="20" spans="2:22" x14ac:dyDescent="0.35">
      <c r="K20" s="17">
        <f>K19+1</f>
        <v>3</v>
      </c>
      <c r="L20" s="24">
        <v>-14</v>
      </c>
      <c r="M20" s="17">
        <v>7</v>
      </c>
      <c r="N20" s="17">
        <v>13</v>
      </c>
      <c r="O20" s="17">
        <v>9</v>
      </c>
      <c r="P20" s="17">
        <v>0</v>
      </c>
      <c r="Q20" s="17">
        <v>-9</v>
      </c>
      <c r="R20" s="17">
        <v>-13</v>
      </c>
      <c r="S20" s="17">
        <v>-7</v>
      </c>
      <c r="T20" s="25">
        <v>14</v>
      </c>
      <c r="U20" s="26" t="s">
        <v>42</v>
      </c>
    </row>
    <row r="21" spans="2:22" x14ac:dyDescent="0.35">
      <c r="C21" s="17">
        <v>1</v>
      </c>
      <c r="D21" s="17">
        <f>C21+1</f>
        <v>2</v>
      </c>
      <c r="E21" s="17">
        <f>D21+1</f>
        <v>3</v>
      </c>
      <c r="F21" s="17">
        <f>E21+1</f>
        <v>4</v>
      </c>
      <c r="G21" s="17">
        <f>F21+1</f>
        <v>5</v>
      </c>
      <c r="H21" s="17">
        <f>G21+1</f>
        <v>6</v>
      </c>
      <c r="I21" s="18" t="s">
        <v>35</v>
      </c>
      <c r="J21" s="18"/>
      <c r="K21" s="17">
        <f>K20+1</f>
        <v>4</v>
      </c>
      <c r="L21" s="24">
        <v>14</v>
      </c>
      <c r="M21" s="17">
        <v>-21</v>
      </c>
      <c r="N21" s="17">
        <v>-11</v>
      </c>
      <c r="O21" s="17">
        <v>9</v>
      </c>
      <c r="P21" s="17">
        <v>18</v>
      </c>
      <c r="Q21" s="17">
        <v>9</v>
      </c>
      <c r="R21" s="17">
        <v>-11</v>
      </c>
      <c r="S21" s="17">
        <v>-21</v>
      </c>
      <c r="T21" s="25">
        <v>14</v>
      </c>
      <c r="U21" s="26" t="s">
        <v>37</v>
      </c>
    </row>
    <row r="22" spans="2:22" x14ac:dyDescent="0.35">
      <c r="B22" s="17">
        <v>1</v>
      </c>
      <c r="C22" s="21">
        <v>-5</v>
      </c>
      <c r="D22" s="22">
        <v>-3</v>
      </c>
      <c r="E22" s="22">
        <v>-1</v>
      </c>
      <c r="F22" s="22">
        <v>1</v>
      </c>
      <c r="G22" s="22">
        <v>3</v>
      </c>
      <c r="H22" s="23">
        <v>5</v>
      </c>
      <c r="I22" s="17">
        <v>2</v>
      </c>
      <c r="K22" s="17">
        <f>K21+1</f>
        <v>5</v>
      </c>
      <c r="L22" s="27">
        <v>-4</v>
      </c>
      <c r="M22" s="28">
        <v>11</v>
      </c>
      <c r="N22" s="28">
        <v>-4</v>
      </c>
      <c r="O22" s="28">
        <v>-9</v>
      </c>
      <c r="P22" s="28">
        <v>0</v>
      </c>
      <c r="Q22" s="28">
        <v>9</v>
      </c>
      <c r="R22" s="28">
        <v>4</v>
      </c>
      <c r="S22" s="28">
        <v>-11</v>
      </c>
      <c r="T22" s="29">
        <v>4</v>
      </c>
      <c r="U22" s="26" t="s">
        <v>44</v>
      </c>
    </row>
    <row r="23" spans="2:22" x14ac:dyDescent="0.35">
      <c r="B23" s="17">
        <f>B22+1</f>
        <v>2</v>
      </c>
      <c r="C23" s="24">
        <v>5</v>
      </c>
      <c r="D23" s="17">
        <v>-1</v>
      </c>
      <c r="E23" s="17">
        <v>-4</v>
      </c>
      <c r="F23" s="17">
        <v>-4</v>
      </c>
      <c r="G23" s="17">
        <v>-1</v>
      </c>
      <c r="H23" s="25">
        <v>5</v>
      </c>
      <c r="I23" s="26" t="s">
        <v>45</v>
      </c>
      <c r="J23" s="26"/>
    </row>
    <row r="24" spans="2:22" x14ac:dyDescent="0.35">
      <c r="B24" s="17">
        <f>B23+1</f>
        <v>3</v>
      </c>
      <c r="C24" s="24">
        <v>-5</v>
      </c>
      <c r="D24" s="17">
        <v>7</v>
      </c>
      <c r="E24" s="17">
        <v>4</v>
      </c>
      <c r="F24" s="17">
        <v>-4</v>
      </c>
      <c r="G24" s="17">
        <v>-7</v>
      </c>
      <c r="H24" s="25">
        <v>5</v>
      </c>
      <c r="I24" s="26" t="s">
        <v>46</v>
      </c>
      <c r="J24" s="26"/>
      <c r="L24" s="17">
        <v>1</v>
      </c>
      <c r="M24" s="17">
        <f t="shared" ref="M24:T24" si="3">L24+1</f>
        <v>2</v>
      </c>
      <c r="N24" s="17">
        <f t="shared" si="3"/>
        <v>3</v>
      </c>
      <c r="O24" s="17">
        <f t="shared" si="3"/>
        <v>4</v>
      </c>
      <c r="P24" s="17">
        <f t="shared" si="3"/>
        <v>5</v>
      </c>
      <c r="Q24" s="17">
        <f t="shared" si="3"/>
        <v>6</v>
      </c>
      <c r="R24" s="17">
        <f t="shared" si="3"/>
        <v>7</v>
      </c>
      <c r="S24" s="17">
        <f t="shared" si="3"/>
        <v>8</v>
      </c>
      <c r="T24" s="17">
        <f t="shared" si="3"/>
        <v>9</v>
      </c>
      <c r="U24" s="17">
        <v>10</v>
      </c>
      <c r="V24" s="18" t="s">
        <v>35</v>
      </c>
    </row>
    <row r="25" spans="2:22" x14ac:dyDescent="0.35">
      <c r="B25" s="17">
        <f>B24+1</f>
        <v>4</v>
      </c>
      <c r="C25" s="24">
        <v>1</v>
      </c>
      <c r="D25" s="17">
        <v>-3</v>
      </c>
      <c r="E25" s="17">
        <v>2</v>
      </c>
      <c r="F25" s="17">
        <v>2</v>
      </c>
      <c r="G25" s="17">
        <v>-3</v>
      </c>
      <c r="H25" s="25">
        <v>1</v>
      </c>
      <c r="I25" s="26" t="s">
        <v>37</v>
      </c>
      <c r="J25" s="26"/>
      <c r="K25" s="17">
        <v>1</v>
      </c>
      <c r="L25" s="21">
        <v>-9</v>
      </c>
      <c r="M25" s="22">
        <v>-7</v>
      </c>
      <c r="N25" s="22">
        <v>-5</v>
      </c>
      <c r="O25" s="22">
        <v>-3</v>
      </c>
      <c r="P25" s="22">
        <v>-1</v>
      </c>
      <c r="Q25" s="22">
        <v>1</v>
      </c>
      <c r="R25" s="22">
        <v>3</v>
      </c>
      <c r="S25" s="22">
        <v>5</v>
      </c>
      <c r="T25" s="22">
        <v>7</v>
      </c>
      <c r="U25" s="23">
        <v>9</v>
      </c>
      <c r="V25" s="17">
        <v>2</v>
      </c>
    </row>
    <row r="26" spans="2:22" x14ac:dyDescent="0.35">
      <c r="B26" s="17">
        <f>B25+1</f>
        <v>5</v>
      </c>
      <c r="C26" s="27">
        <v>-1</v>
      </c>
      <c r="D26" s="28">
        <v>5</v>
      </c>
      <c r="E26" s="28">
        <v>-10</v>
      </c>
      <c r="F26" s="28">
        <v>10</v>
      </c>
      <c r="G26" s="28">
        <v>-5</v>
      </c>
      <c r="H26" s="29">
        <v>1</v>
      </c>
      <c r="I26" s="26" t="s">
        <v>47</v>
      </c>
      <c r="J26" s="26"/>
      <c r="K26" s="17">
        <f>K25+1</f>
        <v>2</v>
      </c>
      <c r="L26" s="24">
        <v>6</v>
      </c>
      <c r="M26" s="17">
        <v>2</v>
      </c>
      <c r="N26" s="17">
        <v>-1</v>
      </c>
      <c r="O26" s="17">
        <v>-3</v>
      </c>
      <c r="P26" s="17">
        <v>-4</v>
      </c>
      <c r="Q26" s="17">
        <v>-4</v>
      </c>
      <c r="R26" s="17">
        <v>-3</v>
      </c>
      <c r="S26" s="17">
        <v>-1</v>
      </c>
      <c r="T26" s="17">
        <v>2</v>
      </c>
      <c r="U26" s="25">
        <v>6</v>
      </c>
      <c r="V26" s="26" t="s">
        <v>48</v>
      </c>
    </row>
    <row r="27" spans="2:22" x14ac:dyDescent="0.35">
      <c r="K27" s="17">
        <f>K26+1</f>
        <v>3</v>
      </c>
      <c r="L27" s="24">
        <v>-42</v>
      </c>
      <c r="M27" s="17">
        <v>14</v>
      </c>
      <c r="N27" s="17">
        <v>35</v>
      </c>
      <c r="O27" s="17">
        <v>31</v>
      </c>
      <c r="P27" s="17">
        <v>12</v>
      </c>
      <c r="Q27" s="17">
        <v>-12</v>
      </c>
      <c r="R27" s="17">
        <v>-31</v>
      </c>
      <c r="S27" s="17">
        <v>-35</v>
      </c>
      <c r="T27" s="17">
        <v>-14</v>
      </c>
      <c r="U27" s="25">
        <v>42</v>
      </c>
      <c r="V27" s="26" t="s">
        <v>46</v>
      </c>
    </row>
    <row r="28" spans="2:22" x14ac:dyDescent="0.35">
      <c r="K28" s="17">
        <f>K27+1</f>
        <v>4</v>
      </c>
      <c r="L28" s="24">
        <v>18</v>
      </c>
      <c r="M28" s="17">
        <v>-22</v>
      </c>
      <c r="N28" s="17">
        <v>-17</v>
      </c>
      <c r="O28" s="17">
        <v>3</v>
      </c>
      <c r="P28" s="17">
        <v>18</v>
      </c>
      <c r="Q28" s="17">
        <v>18</v>
      </c>
      <c r="R28" s="17">
        <v>3</v>
      </c>
      <c r="S28" s="17">
        <v>-17</v>
      </c>
      <c r="T28" s="17">
        <v>-22</v>
      </c>
      <c r="U28" s="25">
        <v>18</v>
      </c>
      <c r="V28" s="26" t="s">
        <v>49</v>
      </c>
    </row>
    <row r="29" spans="2:22" x14ac:dyDescent="0.35">
      <c r="K29" s="17">
        <f>K28+1</f>
        <v>5</v>
      </c>
      <c r="L29" s="27">
        <v>-6</v>
      </c>
      <c r="M29" s="28">
        <v>14</v>
      </c>
      <c r="N29" s="28">
        <v>-1</v>
      </c>
      <c r="O29" s="28">
        <v>-11</v>
      </c>
      <c r="P29" s="28">
        <v>-6</v>
      </c>
      <c r="Q29" s="28">
        <v>6</v>
      </c>
      <c r="R29" s="28">
        <v>11</v>
      </c>
      <c r="S29" s="28">
        <v>1</v>
      </c>
      <c r="T29" s="28">
        <v>-14</v>
      </c>
      <c r="U29" s="29">
        <v>6</v>
      </c>
      <c r="V29" s="26" t="s">
        <v>50</v>
      </c>
    </row>
    <row r="33" s="17" customFormat="1" x14ac:dyDescent="0.35"/>
    <row r="34" s="17" customFormat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29FC-C69C-4A1E-B951-CFAF9CEC0364}">
  <sheetPr codeName="Sheet3"/>
  <dimension ref="A1:T18"/>
  <sheetViews>
    <sheetView workbookViewId="0"/>
  </sheetViews>
  <sheetFormatPr defaultRowHeight="14.5" x14ac:dyDescent="0.35"/>
  <cols>
    <col min="1" max="8" width="6.7265625" customWidth="1"/>
  </cols>
  <sheetData>
    <row r="1" spans="1:20" x14ac:dyDescent="0.35">
      <c r="A1" s="1">
        <v>5</v>
      </c>
      <c r="B1" s="1">
        <f>A1+5</f>
        <v>10</v>
      </c>
      <c r="C1" s="1">
        <f t="shared" ref="C1:E1" si="0">B1+5</f>
        <v>15</v>
      </c>
      <c r="D1" s="1">
        <f t="shared" si="0"/>
        <v>20</v>
      </c>
      <c r="E1" s="1">
        <f t="shared" si="0"/>
        <v>25</v>
      </c>
      <c r="F1" s="10">
        <v>30</v>
      </c>
      <c r="G1" s="10">
        <v>35</v>
      </c>
      <c r="H1" s="10">
        <v>40</v>
      </c>
      <c r="J1" t="s">
        <v>0</v>
      </c>
    </row>
    <row r="2" spans="1:20" x14ac:dyDescent="0.35">
      <c r="A2" s="2">
        <v>13</v>
      </c>
      <c r="B2" s="2">
        <v>16.899999999999999</v>
      </c>
      <c r="C2" s="2">
        <v>18.7</v>
      </c>
      <c r="D2" s="2">
        <v>18.399999999999999</v>
      </c>
      <c r="E2" s="2">
        <v>18.600000000000001</v>
      </c>
      <c r="F2" s="8">
        <v>20.7</v>
      </c>
      <c r="G2" s="8">
        <v>17.399999999999999</v>
      </c>
      <c r="H2" s="8">
        <v>16.100000000000001</v>
      </c>
    </row>
    <row r="3" spans="1:20" ht="15" thickBot="1" x14ac:dyDescent="0.4">
      <c r="A3" s="2">
        <v>13.4</v>
      </c>
      <c r="B3" s="2">
        <v>18.2</v>
      </c>
      <c r="C3" s="2">
        <v>20.8</v>
      </c>
      <c r="D3" s="2">
        <v>17.3</v>
      </c>
      <c r="E3" s="2">
        <v>15.5</v>
      </c>
      <c r="F3" s="8">
        <v>22.8</v>
      </c>
      <c r="G3" s="8">
        <v>15.8</v>
      </c>
      <c r="H3" s="8">
        <v>13.5</v>
      </c>
      <c r="J3" t="s">
        <v>1</v>
      </c>
      <c r="O3" t="s">
        <v>2</v>
      </c>
      <c r="P3">
        <v>0.05</v>
      </c>
    </row>
    <row r="4" spans="1:20" ht="15" thickTop="1" x14ac:dyDescent="0.35">
      <c r="A4" s="2">
        <v>12.4</v>
      </c>
      <c r="B4" s="2">
        <v>16</v>
      </c>
      <c r="C4" s="2">
        <v>21.1</v>
      </c>
      <c r="D4" s="2">
        <v>19.399999999999999</v>
      </c>
      <c r="E4" s="2">
        <v>17.2</v>
      </c>
      <c r="F4" s="8">
        <v>23.1</v>
      </c>
      <c r="G4" s="8">
        <v>17.899999999999999</v>
      </c>
      <c r="H4" s="8">
        <v>14.7</v>
      </c>
      <c r="J4" s="3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8</v>
      </c>
      <c r="P4" s="3" t="s">
        <v>9</v>
      </c>
      <c r="Q4" s="3" t="s">
        <v>10</v>
      </c>
      <c r="R4" s="3" t="s">
        <v>11</v>
      </c>
      <c r="T4" t="e" cm="1">
        <f t="array" aca="1" ref="T4" ca="1">TREND_ANOVA(M5:M12,K5:K12,K17,L17,K16,TRUE)</f>
        <v>#NAME?</v>
      </c>
    </row>
    <row r="5" spans="1:20" x14ac:dyDescent="0.35">
      <c r="A5" s="7">
        <v>11.3</v>
      </c>
      <c r="B5" s="7">
        <v>16.8</v>
      </c>
      <c r="C5" s="7">
        <v>19.2</v>
      </c>
      <c r="D5" s="7">
        <v>17.399999999999999</v>
      </c>
      <c r="E5" s="7">
        <v>16.399999999999999</v>
      </c>
      <c r="F5" s="30">
        <v>21.2</v>
      </c>
      <c r="G5" s="30">
        <v>15.399999999999999</v>
      </c>
      <c r="H5" s="30">
        <v>14.899999999999999</v>
      </c>
      <c r="J5">
        <f>A1</f>
        <v>5</v>
      </c>
      <c r="K5">
        <f>COUNT(A2:A5)</f>
        <v>4</v>
      </c>
      <c r="L5" s="8">
        <f>SUM(A2:A5)</f>
        <v>50.099999999999994</v>
      </c>
      <c r="M5" s="8">
        <f>AVERAGE(A2:A5)</f>
        <v>12.524999999999999</v>
      </c>
      <c r="N5">
        <f>_xlfn.VAR.S(A2:A5)</f>
        <v>0.83583333333333287</v>
      </c>
      <c r="O5">
        <f>DEVSQ(A2:A5)</f>
        <v>2.5074999999999985</v>
      </c>
      <c r="P5">
        <f>SQRT(M17/K5)</f>
        <v>0.5518670960173897</v>
      </c>
      <c r="Q5">
        <f>M5-P5*_xlfn.T.INV.2T(P3,L17)</f>
        <v>11.386002294319873</v>
      </c>
      <c r="R5">
        <f>M5+P5*_xlfn.T.INV.2T(P3,L17)</f>
        <v>13.663997705680124</v>
      </c>
    </row>
    <row r="6" spans="1:20" x14ac:dyDescent="0.35">
      <c r="J6">
        <f>B1</f>
        <v>10</v>
      </c>
      <c r="K6">
        <f>COUNT(B2:B5)</f>
        <v>4</v>
      </c>
      <c r="L6" s="8">
        <f>SUM(B2:B5)</f>
        <v>67.899999999999991</v>
      </c>
      <c r="M6" s="8">
        <f>AVERAGE(B2:B5)</f>
        <v>16.974999999999998</v>
      </c>
      <c r="N6">
        <f>_xlfn.VAR.S(B2:B5)</f>
        <v>0.82916666666666605</v>
      </c>
      <c r="O6">
        <f>DEVSQ(B2:B5)</f>
        <v>2.487499999999998</v>
      </c>
      <c r="P6">
        <f>SQRT(M17/K6)</f>
        <v>0.5518670960173897</v>
      </c>
      <c r="Q6">
        <f>M6-P6*_xlfn.T.INV.2T(P3,L17)</f>
        <v>15.836002294319872</v>
      </c>
      <c r="R6">
        <f>M6+P6*_xlfn.T.INV.2T(P3,L17)</f>
        <v>18.113997705680124</v>
      </c>
    </row>
    <row r="7" spans="1:20" x14ac:dyDescent="0.35">
      <c r="J7">
        <f>C1</f>
        <v>15</v>
      </c>
      <c r="K7">
        <f>COUNT(C2:C5)</f>
        <v>4</v>
      </c>
      <c r="L7" s="8">
        <f>SUM(C2:C5)</f>
        <v>79.8</v>
      </c>
      <c r="M7" s="8">
        <f>AVERAGE(C2:C5)</f>
        <v>19.95</v>
      </c>
      <c r="N7">
        <f>_xlfn.VAR.S(C2:C5)</f>
        <v>1.3900000000000023</v>
      </c>
      <c r="O7">
        <f>DEVSQ(C2:C5)</f>
        <v>4.170000000000007</v>
      </c>
      <c r="P7">
        <f>SQRT(M17/K7)</f>
        <v>0.5518670960173897</v>
      </c>
      <c r="Q7">
        <f>M7-P7*_xlfn.T.INV.2T(P3,L17)</f>
        <v>18.811002294319874</v>
      </c>
      <c r="R7">
        <f>M7+P7*_xlfn.T.INV.2T(P3,L17)</f>
        <v>21.088997705680125</v>
      </c>
    </row>
    <row r="8" spans="1:20" x14ac:dyDescent="0.35">
      <c r="J8">
        <f>D1</f>
        <v>20</v>
      </c>
      <c r="K8">
        <f>COUNT(D2:D5)</f>
        <v>4</v>
      </c>
      <c r="L8" s="8">
        <f>SUM(D2:D5)</f>
        <v>72.5</v>
      </c>
      <c r="M8" s="8">
        <f>AVERAGE(D2:D5)</f>
        <v>18.125</v>
      </c>
      <c r="N8">
        <f>_xlfn.VAR.S(D2:D5)</f>
        <v>0.96916666666666551</v>
      </c>
      <c r="O8">
        <f>DEVSQ(D2:D5)</f>
        <v>2.9074999999999966</v>
      </c>
      <c r="P8">
        <f>SQRT(M17/K8)</f>
        <v>0.5518670960173897</v>
      </c>
      <c r="Q8">
        <f>M8-P8*_xlfn.T.INV.2T(P3,L17)</f>
        <v>16.986002294319874</v>
      </c>
      <c r="R8">
        <f>M8+P8*_xlfn.T.INV.2T(P3,L17)</f>
        <v>19.263997705680126</v>
      </c>
    </row>
    <row r="9" spans="1:20" x14ac:dyDescent="0.35">
      <c r="J9">
        <f>E1</f>
        <v>25</v>
      </c>
      <c r="K9">
        <f>COUNT(E2:E5)</f>
        <v>4</v>
      </c>
      <c r="L9" s="8">
        <f>SUM(E2:E5)</f>
        <v>67.699999999999989</v>
      </c>
      <c r="M9" s="8">
        <f>AVERAGE(E2:E5)</f>
        <v>16.924999999999997</v>
      </c>
      <c r="N9">
        <f>_xlfn.VAR.S(E2:E5)</f>
        <v>1.7291666666666687</v>
      </c>
      <c r="O9">
        <f>DEVSQ(E2:E5)</f>
        <v>5.1875000000000062</v>
      </c>
      <c r="P9">
        <f>SQRT(M17/K9)</f>
        <v>0.5518670960173897</v>
      </c>
      <c r="Q9">
        <f>M9-P9*_xlfn.T.INV.2T(P3,L17)</f>
        <v>15.786002294319871</v>
      </c>
      <c r="R9">
        <f>M9+P9*_xlfn.T.INV.2T(P3,L17)</f>
        <v>18.063997705680123</v>
      </c>
    </row>
    <row r="10" spans="1:20" x14ac:dyDescent="0.35">
      <c r="J10">
        <f>F1</f>
        <v>30</v>
      </c>
      <c r="K10">
        <f>COUNT(F2:F5)</f>
        <v>4</v>
      </c>
      <c r="L10" s="8">
        <f>SUM(F2:F5)</f>
        <v>87.8</v>
      </c>
      <c r="M10" s="8">
        <f>AVERAGE(F2:F5)</f>
        <v>21.95</v>
      </c>
      <c r="N10">
        <f>_xlfn.VAR.S(F2:F5)</f>
        <v>1.3900000000000023</v>
      </c>
      <c r="O10">
        <f>DEVSQ(F2:F5)</f>
        <v>4.170000000000007</v>
      </c>
      <c r="P10">
        <f>SQRT(M17/K10)</f>
        <v>0.5518670960173897</v>
      </c>
      <c r="Q10">
        <f>M10-P10*_xlfn.T.INV.2T(P3,L17)</f>
        <v>20.811002294319874</v>
      </c>
      <c r="R10">
        <f>M10+P10*_xlfn.T.INV.2T(P3,L17)</f>
        <v>23.088997705680125</v>
      </c>
    </row>
    <row r="11" spans="1:20" x14ac:dyDescent="0.35">
      <c r="J11">
        <f>G1</f>
        <v>35</v>
      </c>
      <c r="K11">
        <f>COUNT(G2:G5)</f>
        <v>4</v>
      </c>
      <c r="L11" s="8">
        <f>SUM(G2:G5)</f>
        <v>66.5</v>
      </c>
      <c r="M11" s="8">
        <f>AVERAGE(G2:G5)</f>
        <v>16.625</v>
      </c>
      <c r="N11">
        <f>_xlfn.VAR.S(G2:G5)</f>
        <v>1.4691666666666654</v>
      </c>
      <c r="O11">
        <f>DEVSQ(G2:G5)</f>
        <v>4.4074999999999962</v>
      </c>
      <c r="P11">
        <f>SQRT(M17/K11)</f>
        <v>0.5518670960173897</v>
      </c>
      <c r="Q11">
        <f>M11-P11*_xlfn.T.INV.2T(P3,L17)</f>
        <v>15.486002294319874</v>
      </c>
      <c r="R11">
        <f>M11+P11*_xlfn.T.INV.2T(P3,L17)</f>
        <v>17.763997705680126</v>
      </c>
    </row>
    <row r="12" spans="1:20" x14ac:dyDescent="0.35">
      <c r="J12">
        <f>H1</f>
        <v>40</v>
      </c>
      <c r="K12">
        <f>COUNT(H2:H5)</f>
        <v>4</v>
      </c>
      <c r="L12" s="8">
        <f>SUM(H2:H5)</f>
        <v>59.199999999999996</v>
      </c>
      <c r="M12" s="8">
        <f>AVERAGE(H2:H5)</f>
        <v>14.799999999999999</v>
      </c>
      <c r="N12">
        <f>_xlfn.VAR.S(H2:H5)</f>
        <v>1.1333333333333344</v>
      </c>
      <c r="O12">
        <f>DEVSQ(H2:H5)</f>
        <v>3.400000000000003</v>
      </c>
      <c r="P12">
        <f>SQRT(M17/K12)</f>
        <v>0.5518670960173897</v>
      </c>
      <c r="Q12">
        <f>M12-P12*_xlfn.T.INV.2T(P3,L17)</f>
        <v>13.661002294319873</v>
      </c>
      <c r="R12">
        <f>M12+P12*_xlfn.T.INV.2T(P3,L17)</f>
        <v>15.938997705680125</v>
      </c>
    </row>
    <row r="13" spans="1:20" x14ac:dyDescent="0.35">
      <c r="J13" s="5"/>
      <c r="K13" s="5"/>
      <c r="L13" s="5"/>
      <c r="M13" s="5"/>
      <c r="N13" s="5"/>
      <c r="O13" s="5"/>
      <c r="P13" s="5"/>
      <c r="Q13" s="5"/>
      <c r="R13" s="5"/>
    </row>
    <row r="14" spans="1:20" ht="15" thickBot="1" x14ac:dyDescent="0.4">
      <c r="J14" t="s">
        <v>20</v>
      </c>
    </row>
    <row r="15" spans="1:20" ht="15" thickTop="1" x14ac:dyDescent="0.35">
      <c r="J15" s="3" t="s">
        <v>22</v>
      </c>
      <c r="K15" s="3" t="s">
        <v>8</v>
      </c>
      <c r="L15" s="3" t="s">
        <v>12</v>
      </c>
      <c r="M15" s="3" t="s">
        <v>13</v>
      </c>
      <c r="N15" s="3" t="s">
        <v>14</v>
      </c>
      <c r="O15" s="3" t="s">
        <v>15</v>
      </c>
      <c r="P15" s="3" t="s">
        <v>23</v>
      </c>
      <c r="Q15" s="3" t="s">
        <v>24</v>
      </c>
      <c r="R15" s="3" t="s">
        <v>25</v>
      </c>
    </row>
    <row r="16" spans="1:20" x14ac:dyDescent="0.35">
      <c r="J16" t="s">
        <v>27</v>
      </c>
      <c r="K16">
        <f>K18-K17</f>
        <v>236.1746875</v>
      </c>
      <c r="L16">
        <f>COUNTA(J5:J12)-1</f>
        <v>7</v>
      </c>
      <c r="M16">
        <f>K16/L16</f>
        <v>33.739241071428573</v>
      </c>
      <c r="N16">
        <f>M16/M17</f>
        <v>27.695315458376587</v>
      </c>
      <c r="O16">
        <f>_xlfn.F.DIST.RT(N16,L16,L17)</f>
        <v>5.137935000043116E-10</v>
      </c>
      <c r="P16">
        <f>K16/K18</f>
        <v>0.88984115509013684</v>
      </c>
      <c r="Q16">
        <f>SQRT(DEVSQ(M5:M12)/(M17*L16))</f>
        <v>2.6313169449144942</v>
      </c>
      <c r="R16">
        <f>(K18-L18*M17)/(K18+M17)</f>
        <v>0.853792624934952</v>
      </c>
    </row>
    <row r="17" spans="10:18" x14ac:dyDescent="0.35">
      <c r="J17" t="s">
        <v>28</v>
      </c>
      <c r="K17">
        <f>SUM(O5:O12)</f>
        <v>29.237500000000011</v>
      </c>
      <c r="L17">
        <f>L18-L16</f>
        <v>24</v>
      </c>
      <c r="M17">
        <f>K17/L17</f>
        <v>1.2182291666666671</v>
      </c>
    </row>
    <row r="18" spans="10:18" x14ac:dyDescent="0.35">
      <c r="J18" s="10" t="s">
        <v>29</v>
      </c>
      <c r="K18" s="10">
        <f>DEVSQ(A2:H5)</f>
        <v>265.41218750000002</v>
      </c>
      <c r="L18" s="10">
        <f>COUNT(A2:H5)-1</f>
        <v>31</v>
      </c>
      <c r="M18" s="10">
        <f>K18/L18</f>
        <v>8.5616834677419362</v>
      </c>
      <c r="N18" s="10"/>
      <c r="O18" s="10"/>
      <c r="P18" s="10"/>
      <c r="Q18" s="10"/>
      <c r="R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 1</vt:lpstr>
      <vt:lpstr>Coeff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2022-10-19T09:31:34Z</dcterms:created>
  <dcterms:modified xsi:type="dcterms:W3CDTF">2022-10-19T10:08:08Z</dcterms:modified>
</cp:coreProperties>
</file>